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esktop\Finance 3400\"/>
    </mc:Choice>
  </mc:AlternateContent>
  <bookViews>
    <workbookView xWindow="0" yWindow="0" windowWidth="11865" windowHeight="6300" firstSheet="1" activeTab="1"/>
  </bookViews>
  <sheets>
    <sheet name="ProForma Worksheet" sheetId="2" r:id="rId1"/>
    <sheet name="Cash Budget Worksheet" sheetId="1" r:id="rId2"/>
  </sheets>
  <definedNames>
    <definedName name="_Regression_Int" localSheetId="1" hidden="1">1</definedName>
    <definedName name="_xlnm.Print_Area" localSheetId="1">'Cash Budget Worksheet'!$A$1:$J$63</definedName>
    <definedName name="Print_Area_MI" localSheetId="1">'Cash Budget Worksheet'!$A$1:$I$63</definedName>
  </definedNames>
  <calcPr calcId="171027"/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C40" i="1"/>
  <c r="D39" i="1"/>
  <c r="E39" i="1"/>
  <c r="F39" i="1"/>
  <c r="G39" i="1"/>
  <c r="H39" i="1"/>
  <c r="C39" i="1"/>
  <c r="D38" i="1"/>
  <c r="E38" i="1"/>
  <c r="F38" i="1"/>
  <c r="G38" i="1"/>
  <c r="H38" i="1"/>
  <c r="C38" i="1"/>
  <c r="D37" i="1"/>
  <c r="E37" i="1"/>
  <c r="F37" i="1"/>
  <c r="G37" i="1"/>
  <c r="H37" i="1"/>
  <c r="C37" i="1"/>
  <c r="E36" i="1"/>
  <c r="F36" i="1"/>
  <c r="G36" i="1"/>
  <c r="H36" i="1"/>
  <c r="D36" i="1"/>
  <c r="F27" i="1"/>
  <c r="G27" i="1"/>
  <c r="H27" i="1"/>
  <c r="E27" i="1"/>
  <c r="E26" i="1"/>
  <c r="F26" i="1"/>
  <c r="G26" i="1"/>
  <c r="H26" i="1"/>
  <c r="D26" i="1"/>
  <c r="E25" i="1"/>
  <c r="F25" i="1"/>
  <c r="G25" i="1"/>
  <c r="H25" i="1"/>
  <c r="D25" i="1"/>
  <c r="C8" i="1"/>
  <c r="C25" i="1"/>
  <c r="G69" i="2"/>
  <c r="G68" i="2"/>
  <c r="G67" i="2"/>
  <c r="G65" i="2"/>
  <c r="G64" i="2"/>
  <c r="G62" i="2"/>
  <c r="G61" i="2"/>
  <c r="G60" i="2"/>
  <c r="G58" i="2"/>
  <c r="G56" i="2"/>
  <c r="G55" i="2"/>
  <c r="G54" i="2"/>
  <c r="G53" i="2"/>
  <c r="G51" i="2"/>
  <c r="I47" i="2"/>
  <c r="G50" i="2"/>
  <c r="G49" i="2"/>
  <c r="C41" i="2"/>
  <c r="C37" i="2"/>
  <c r="D36" i="2"/>
  <c r="B36" i="2"/>
  <c r="D35" i="2"/>
  <c r="B35" i="2"/>
  <c r="D34" i="2"/>
  <c r="D33" i="2"/>
  <c r="B34" i="2"/>
  <c r="B33" i="2"/>
  <c r="C29" i="2"/>
  <c r="C30" i="2" s="1"/>
  <c r="C38" i="2" s="1"/>
  <c r="C28" i="2"/>
  <c r="C39" i="2" l="1"/>
  <c r="C40" i="2" s="1"/>
  <c r="C42" i="2" s="1"/>
  <c r="J10" i="2"/>
  <c r="I10" i="2"/>
  <c r="H10" i="2"/>
  <c r="G10" i="2"/>
  <c r="F10" i="2"/>
  <c r="J8" i="2"/>
  <c r="I8" i="2"/>
  <c r="H8" i="2"/>
  <c r="G8" i="2"/>
  <c r="F8" i="2"/>
  <c r="E10" i="2"/>
  <c r="E8" i="2"/>
  <c r="C18" i="2"/>
  <c r="C17" i="2"/>
  <c r="C16" i="2"/>
  <c r="C15" i="2"/>
  <c r="C14" i="2"/>
  <c r="C12" i="2"/>
  <c r="C9" i="2"/>
  <c r="C8" i="2"/>
  <c r="C11" i="1" l="1"/>
  <c r="C44" i="1"/>
  <c r="C29" i="1"/>
  <c r="B55" i="2"/>
  <c r="B58" i="2" s="1"/>
  <c r="B67" i="2"/>
  <c r="E44" i="1"/>
  <c r="D44" i="1"/>
  <c r="G44" i="1"/>
  <c r="F44" i="1"/>
  <c r="H44" i="1" l="1"/>
  <c r="C13" i="2"/>
  <c r="C10" i="2"/>
  <c r="E29" i="1"/>
  <c r="F29" i="1"/>
  <c r="H29" i="1"/>
  <c r="G29" i="1"/>
  <c r="D29" i="1"/>
  <c r="K6" i="1" l="1"/>
</calcChain>
</file>

<file path=xl/comments1.xml><?xml version="1.0" encoding="utf-8"?>
<comments xmlns="http://schemas.openxmlformats.org/spreadsheetml/2006/main">
  <authors>
    <author>ChRiS</author>
  </authors>
  <commentList>
    <comment ref="G53" authorId="0" shape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sold 30,000 written off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Since the acc. Depr was in the negative then you have to reverse the signs in the formula to the right</t>
        </r>
      </text>
    </comment>
  </commentList>
</comments>
</file>

<file path=xl/sharedStrings.xml><?xml version="1.0" encoding="utf-8"?>
<sst xmlns="http://schemas.openxmlformats.org/spreadsheetml/2006/main" count="170" uniqueCount="130">
  <si>
    <t>Spring Valley Forest Products</t>
  </si>
  <si>
    <t>Cash Budget 7/1 to 12/31</t>
  </si>
  <si>
    <t>Month</t>
  </si>
  <si>
    <t>July</t>
  </si>
  <si>
    <t>August</t>
  </si>
  <si>
    <t>September</t>
  </si>
  <si>
    <t>October</t>
  </si>
  <si>
    <t>November</t>
  </si>
  <si>
    <t>December</t>
  </si>
  <si>
    <t>Sales</t>
  </si>
  <si>
    <t>Receipts:</t>
  </si>
  <si>
    <t>Total Receipts</t>
  </si>
  <si>
    <t>Purchases</t>
  </si>
  <si>
    <t>Disbursements:</t>
  </si>
  <si>
    <t>Total Disbursements</t>
  </si>
  <si>
    <t>Net Receipts</t>
  </si>
  <si>
    <t>Beginning Cash</t>
  </si>
  <si>
    <t>End of Month Cash</t>
  </si>
  <si>
    <t xml:space="preserve"> Before Borrowing</t>
  </si>
  <si>
    <t>Ending Cash</t>
  </si>
  <si>
    <t>Pro Forma Income Statement</t>
  </si>
  <si>
    <t>December 31</t>
  </si>
  <si>
    <t xml:space="preserve"> Cost Of Goods Sold</t>
  </si>
  <si>
    <t>Gross Margin</t>
  </si>
  <si>
    <t>Expenses:</t>
  </si>
  <si>
    <t xml:space="preserve"> Selling &amp; Administrative</t>
  </si>
  <si>
    <t xml:space="preserve"> Miscellaneous</t>
  </si>
  <si>
    <t xml:space="preserve"> Depreciation (old)</t>
  </si>
  <si>
    <t xml:space="preserve"> Depreciation (new)</t>
  </si>
  <si>
    <t xml:space="preserve">  Total</t>
  </si>
  <si>
    <t>Earning Before Tax</t>
  </si>
  <si>
    <t>Taxes</t>
  </si>
  <si>
    <t>Earnings After Tax</t>
  </si>
  <si>
    <t>Dividends</t>
  </si>
  <si>
    <t>Change In Retained Earnings</t>
  </si>
  <si>
    <t>Balance Sheet -  June 30</t>
  </si>
  <si>
    <t>Pro Forma Balance Sheet - December 31</t>
  </si>
  <si>
    <t>Cash</t>
  </si>
  <si>
    <t>Accts Receivable</t>
  </si>
  <si>
    <t>Inventory</t>
  </si>
  <si>
    <t>Plant And Equip</t>
  </si>
  <si>
    <t xml:space="preserve">  Acc. Depr.</t>
  </si>
  <si>
    <t>Net Plant and Equipment</t>
  </si>
  <si>
    <t>Other</t>
  </si>
  <si>
    <t xml:space="preserve">  Total Assets</t>
  </si>
  <si>
    <t>Accounts Payable</t>
  </si>
  <si>
    <t>Tax Accruals</t>
  </si>
  <si>
    <t>Misc. Accruals</t>
  </si>
  <si>
    <t>Common Stock</t>
  </si>
  <si>
    <t>Retained Earnings</t>
  </si>
  <si>
    <t xml:space="preserve">  Total Liab. &amp; Equity</t>
  </si>
  <si>
    <t>External Funds Needed</t>
  </si>
  <si>
    <t xml:space="preserve">  =External Funds Needed</t>
  </si>
  <si>
    <t>Collections</t>
  </si>
  <si>
    <t xml:space="preserve">  @ t=0 Cash</t>
  </si>
  <si>
    <t xml:space="preserve">  @ t=1 % of credit sale</t>
  </si>
  <si>
    <t xml:space="preserve">  @ t=2 % of credit sale</t>
  </si>
  <si>
    <t>Payments</t>
  </si>
  <si>
    <t xml:space="preserve">  @ t=1 % AP</t>
  </si>
  <si>
    <t>S &amp; A</t>
  </si>
  <si>
    <t>Misc</t>
  </si>
  <si>
    <t>Fixed Asset</t>
  </si>
  <si>
    <t>Min Cash</t>
  </si>
  <si>
    <t>Dividend</t>
  </si>
  <si>
    <t xml:space="preserve">  Labor</t>
  </si>
  <si>
    <t xml:space="preserve">  Tax</t>
  </si>
  <si>
    <t xml:space="preserve">  Fixed Assets</t>
  </si>
  <si>
    <t xml:space="preserve">  S &amp; A</t>
  </si>
  <si>
    <t xml:space="preserve">  Misc</t>
  </si>
  <si>
    <t xml:space="preserve">  Dividend</t>
  </si>
  <si>
    <t>Name:</t>
  </si>
  <si>
    <t>A#:</t>
  </si>
  <si>
    <t xml:space="preserve">Instructions:  </t>
  </si>
  <si>
    <t xml:space="preserve">Every blank cell in this problem must be filled in with a </t>
  </si>
  <si>
    <t>DATA TABLE</t>
  </si>
  <si>
    <t>in the data table and watch the EFN number correctly change.</t>
  </si>
  <si>
    <t>the credit collections to 60% and 40% respectively, will</t>
  </si>
  <si>
    <t>your spread sheet give the correct EFN?</t>
  </si>
  <si>
    <t>formula that ties to the data table OR to the numbers already</t>
  </si>
  <si>
    <t>Loan Addition (Reduction)</t>
  </si>
  <si>
    <t>EFN Data Table Analysis</t>
  </si>
  <si>
    <t>Cash Collection</t>
  </si>
  <si>
    <t>Collection
t = 1</t>
  </si>
  <si>
    <t>Data table is conditionally formated to place the yellow box where the</t>
  </si>
  <si>
    <t>EFN is set in the Cash Budget</t>
  </si>
  <si>
    <t xml:space="preserve">  Purchases Paid in Month t = 0</t>
  </si>
  <si>
    <t xml:space="preserve">  Purchases Paid in Month t = 1</t>
  </si>
  <si>
    <t>COGS</t>
  </si>
  <si>
    <t>Depr</t>
  </si>
  <si>
    <t>Depr New</t>
  </si>
  <si>
    <t>Tax</t>
  </si>
  <si>
    <t>Disbursement Schedule</t>
  </si>
  <si>
    <t>Receipt Schedule</t>
  </si>
  <si>
    <t>Cash Budget</t>
  </si>
  <si>
    <t>Cumulative Loan</t>
  </si>
  <si>
    <t>SALES</t>
  </si>
  <si>
    <t xml:space="preserve">in the cash budget.  You should be able to input any new number </t>
  </si>
  <si>
    <t xml:space="preserve">For example, if you changed the the cash collection to 15%, and </t>
  </si>
  <si>
    <t>You assignment will be to use the spreadsheet to answer questions on Canvas</t>
  </si>
  <si>
    <t>Sept</t>
  </si>
  <si>
    <t>Oct</t>
  </si>
  <si>
    <t>Nov</t>
  </si>
  <si>
    <t>Dec</t>
  </si>
  <si>
    <t>Aug</t>
  </si>
  <si>
    <t xml:space="preserve">DO NOT CHANGE THIS DATA: MAKE YOUR CHANGES </t>
  </si>
  <si>
    <t>IN THE DATA SECTION OF THE CASH BUDGET WORKSHEET</t>
  </si>
  <si>
    <t>a month</t>
  </si>
  <si>
    <t>min cash</t>
  </si>
  <si>
    <t>putstanding</t>
  </si>
  <si>
    <t>50% nov</t>
  </si>
  <si>
    <t>50% dec</t>
  </si>
  <si>
    <t>45% of nov sales + 90% o dec sales</t>
  </si>
  <si>
    <t>but this way wouldn't change because It isn't linked to data</t>
  </si>
  <si>
    <t>end=beg+pur+labor-cogs</t>
  </si>
  <si>
    <t>end=beg+pur - writeoffs - sales</t>
  </si>
  <si>
    <t>end = beg + depr expense - write offs</t>
  </si>
  <si>
    <t>no change</t>
  </si>
  <si>
    <t>*1- amount paid this period times the purchases</t>
  </si>
  <si>
    <t>from the income statemtn</t>
  </si>
  <si>
    <t>beg RE + NI - Devidends</t>
  </si>
  <si>
    <t>assets - liabilit &amp; equity</t>
  </si>
  <si>
    <t>EFN</t>
  </si>
  <si>
    <t>*=the other sheet efn</t>
  </si>
  <si>
    <t>div = dec</t>
  </si>
  <si>
    <t>new asset = dec</t>
  </si>
  <si>
    <t xml:space="preserve">  Collection t+1 (50%)</t>
  </si>
  <si>
    <t xml:space="preserve">  Collection T+2 (50%)</t>
  </si>
  <si>
    <t xml:space="preserve">  Cash (10%)</t>
  </si>
  <si>
    <t>Purchases - given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</si>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</sst>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00"/>
    <numFmt numFmtId="165" formatCode="#."/>
    <numFmt numFmtId="166" formatCode="m\o\n\th\ d\,\ yyyy"/>
    <numFmt numFmtId="167" formatCode="0.0%"/>
    <numFmt numFmtId="168" formatCode="&quot;$&quot;#,##0.00"/>
    <numFmt numFmtId="169" formatCode="_(* #,##0_);_(* \(#,##0\);_(* &quot;-&quot;??_);_(@_)"/>
  </numFmts>
  <fonts count="11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2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>
      <protection locked="0"/>
    </xf>
    <xf numFmtId="164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9" fontId="1" fillId="0" borderId="0" applyFont="0" applyFill="0" applyBorder="0" applyAlignment="0" applyProtection="0"/>
    <xf numFmtId="165" fontId="2" fillId="0" borderId="1">
      <protection locked="0"/>
    </xf>
  </cellStyleXfs>
  <cellXfs count="62">
    <xf numFmtId="0" fontId="0" fillId="0" borderId="0" xfId="0"/>
    <xf numFmtId="0" fontId="5" fillId="0" borderId="0" xfId="0" applyFont="1" applyAlignment="1" applyProtection="1">
      <alignment horizontal="left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6" xfId="0" applyFont="1" applyBorder="1"/>
    <xf numFmtId="0" fontId="5" fillId="0" borderId="7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0" fontId="5" fillId="3" borderId="8" xfId="7" applyNumberFormat="1" applyFont="1" applyFill="1" applyBorder="1"/>
    <xf numFmtId="167" fontId="5" fillId="0" borderId="9" xfId="7" applyNumberFormat="1" applyFont="1" applyBorder="1"/>
    <xf numFmtId="167" fontId="5" fillId="0" borderId="3" xfId="7" applyNumberFormat="1" applyFont="1" applyBorder="1"/>
    <xf numFmtId="167" fontId="5" fillId="0" borderId="10" xfId="7" applyNumberFormat="1" applyFont="1" applyBorder="1"/>
    <xf numFmtId="167" fontId="5" fillId="3" borderId="8" xfId="7" applyNumberFormat="1" applyFont="1" applyFill="1" applyBorder="1"/>
    <xf numFmtId="167" fontId="5" fillId="4" borderId="8" xfId="7" applyNumberFormat="1" applyFont="1" applyFill="1" applyBorder="1"/>
    <xf numFmtId="0" fontId="5" fillId="0" borderId="8" xfId="0" applyFont="1" applyBorder="1"/>
    <xf numFmtId="167" fontId="5" fillId="0" borderId="8" xfId="7" applyNumberFormat="1" applyFont="1" applyBorder="1"/>
    <xf numFmtId="168" fontId="5" fillId="0" borderId="8" xfId="2" applyNumberFormat="1" applyFont="1" applyBorder="1"/>
    <xf numFmtId="0" fontId="5" fillId="0" borderId="1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168" fontId="5" fillId="0" borderId="13" xfId="2" applyNumberFormat="1" applyFont="1" applyBorder="1"/>
    <xf numFmtId="0" fontId="6" fillId="0" borderId="0" xfId="0" applyFont="1" applyFill="1" applyAlignment="1" applyProtection="1">
      <alignment horizontal="right"/>
    </xf>
    <xf numFmtId="0" fontId="6" fillId="0" borderId="14" xfId="0" applyFont="1" applyFill="1" applyBorder="1" applyAlignment="1" applyProtection="1"/>
    <xf numFmtId="0" fontId="6" fillId="0" borderId="15" xfId="0" applyFont="1" applyFill="1" applyBorder="1"/>
    <xf numFmtId="0" fontId="5" fillId="0" borderId="0" xfId="0" applyFont="1" applyFill="1"/>
    <xf numFmtId="0" fontId="5" fillId="2" borderId="0" xfId="0" applyFont="1" applyFill="1" applyAlignment="1" applyProtection="1">
      <alignment horizontal="left"/>
    </xf>
    <xf numFmtId="37" fontId="5" fillId="2" borderId="0" xfId="0" applyNumberFormat="1" applyFont="1" applyFill="1" applyProtection="1"/>
    <xf numFmtId="37" fontId="6" fillId="2" borderId="0" xfId="0" applyNumberFormat="1" applyFont="1" applyFill="1" applyBorder="1" applyProtection="1"/>
    <xf numFmtId="0" fontId="5" fillId="0" borderId="2" xfId="0" applyFont="1" applyBorder="1" applyAlignment="1" applyProtection="1">
      <alignment horizontal="left"/>
    </xf>
    <xf numFmtId="37" fontId="5" fillId="2" borderId="2" xfId="0" applyNumberFormat="1" applyFont="1" applyFill="1" applyBorder="1" applyProtection="1"/>
    <xf numFmtId="0" fontId="5" fillId="0" borderId="0" xfId="0" applyFont="1" applyAlignment="1" applyProtection="1">
      <alignment horizontal="fill"/>
    </xf>
    <xf numFmtId="0" fontId="5" fillId="0" borderId="0" xfId="0" applyFont="1" applyFill="1" applyAlignment="1" applyProtection="1">
      <alignment horizontal="fill"/>
    </xf>
    <xf numFmtId="37" fontId="5" fillId="0" borderId="0" xfId="0" applyNumberFormat="1" applyFont="1" applyFill="1" applyProtection="1"/>
    <xf numFmtId="167" fontId="5" fillId="0" borderId="16" xfId="7" applyNumberFormat="1" applyFont="1" applyBorder="1"/>
    <xf numFmtId="167" fontId="5" fillId="0" borderId="17" xfId="7" applyNumberFormat="1" applyFont="1" applyBorder="1"/>
    <xf numFmtId="167" fontId="5" fillId="0" borderId="18" xfId="7" applyNumberFormat="1" applyFont="1" applyBorder="1"/>
    <xf numFmtId="37" fontId="5" fillId="3" borderId="0" xfId="0" applyNumberFormat="1" applyFont="1" applyFill="1"/>
    <xf numFmtId="169" fontId="5" fillId="0" borderId="0" xfId="1" applyNumberFormat="1" applyFont="1"/>
    <xf numFmtId="0" fontId="6" fillId="0" borderId="0" xfId="0" applyFont="1" applyFill="1" applyBorder="1"/>
    <xf numFmtId="37" fontId="6" fillId="5" borderId="0" xfId="0" applyNumberFormat="1" applyFont="1" applyFill="1" applyBorder="1" applyProtection="1"/>
    <xf numFmtId="37" fontId="5" fillId="5" borderId="0" xfId="0" applyNumberFormat="1" applyFont="1" applyFill="1" applyProtection="1"/>
    <xf numFmtId="37" fontId="6" fillId="5" borderId="15" xfId="0" applyNumberFormat="1" applyFont="1" applyFill="1" applyBorder="1" applyProtection="1"/>
    <xf numFmtId="37" fontId="5" fillId="5" borderId="15" xfId="0" applyNumberFormat="1" applyFont="1" applyFill="1" applyBorder="1" applyProtection="1"/>
    <xf numFmtId="37" fontId="7" fillId="5" borderId="15" xfId="0" applyNumberFormat="1" applyFont="1" applyFill="1" applyBorder="1" applyProtection="1"/>
    <xf numFmtId="0" fontId="5" fillId="0" borderId="7" xfId="0" applyFont="1" applyFill="1" applyBorder="1" applyAlignment="1" applyProtection="1">
      <alignment horizontal="left"/>
    </xf>
    <xf numFmtId="168" fontId="5" fillId="0" borderId="8" xfId="2" applyNumberFormat="1" applyFont="1" applyFill="1" applyBorder="1"/>
    <xf numFmtId="9" fontId="5" fillId="0" borderId="8" xfId="7" applyFont="1" applyFill="1" applyBorder="1"/>
    <xf numFmtId="37" fontId="5" fillId="0" borderId="0" xfId="0" applyNumberFormat="1" applyFont="1" applyProtection="1"/>
    <xf numFmtId="0" fontId="8" fillId="0" borderId="0" xfId="0" applyFont="1" applyAlignment="1" applyProtection="1">
      <alignment horizontal="left"/>
    </xf>
    <xf numFmtId="0" fontId="5" fillId="0" borderId="11" xfId="0" applyFont="1" applyFill="1" applyBorder="1" applyAlignment="1" applyProtection="1">
      <alignment horizontal="left"/>
    </xf>
    <xf numFmtId="0" fontId="5" fillId="0" borderId="12" xfId="0" applyFont="1" applyBorder="1"/>
    <xf numFmtId="167" fontId="5" fillId="0" borderId="13" xfId="7" applyNumberFormat="1" applyFont="1" applyFill="1" applyBorder="1"/>
    <xf numFmtId="43" fontId="5" fillId="0" borderId="8" xfId="1" applyFont="1" applyBorder="1"/>
    <xf numFmtId="43" fontId="5" fillId="0" borderId="13" xfId="1" applyFont="1" applyBorder="1"/>
    <xf numFmtId="0" fontId="5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textRotation="90" wrapText="1"/>
    </xf>
    <xf numFmtId="9" fontId="5" fillId="0" borderId="0" xfId="7" applyFont="1"/>
  </cellXfs>
  <cellStyles count="9">
    <cellStyle name="Comma" xfId="1" builtinId="3"/>
    <cellStyle name="Currency" xfId="2" builtinId="4"/>
    <cellStyle name="Date" xfId="3"/>
    <cellStyle name="Fixed" xfId="4"/>
    <cellStyle name="Heading1" xfId="5"/>
    <cellStyle name="Heading2" xfId="6"/>
    <cellStyle name="Normal" xfId="0" builtinId="0"/>
    <cellStyle name="Percent" xfId="7" builtinId="5"/>
    <cellStyle name="Total" xfId="8" builtinId="25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107156</xdr:colOff>
      <xdr:row>20</xdr:row>
      <xdr:rowOff>71437</xdr:rowOff>
    </xdr:from>
    <xdr:to>
      <xdr:col>8</xdr:col>
      <xdr:colOff>440531</xdr:colOff>
      <xdr:row>28</xdr:row>
      <xdr:rowOff>142875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965656" y="3917156"/>
          <a:ext cx="333375" cy="15954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142875</xdr:colOff>
      <xdr:row>34</xdr:row>
      <xdr:rowOff>11906</xdr:rowOff>
    </xdr:from>
    <xdr:to>
      <xdr:col>8</xdr:col>
      <xdr:colOff>476250</xdr:colOff>
      <xdr:row>44</xdr:row>
      <xdr:rowOff>23812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001375" y="6524625"/>
          <a:ext cx="333375" cy="1916906"/>
        </a:xfrm>
        <a:prstGeom prst="rightBrace">
          <a:avLst>
            <a:gd name="adj1" fmla="val 8333"/>
            <a:gd name="adj2" fmla="val 4441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130969</xdr:colOff>
      <xdr:row>44</xdr:row>
      <xdr:rowOff>47625</xdr:rowOff>
    </xdr:from>
    <xdr:to>
      <xdr:col>8</xdr:col>
      <xdr:colOff>464344</xdr:colOff>
      <xdr:row>55</xdr:row>
      <xdr:rowOff>178593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989469" y="8465344"/>
          <a:ext cx="333375" cy="2226468"/>
        </a:xfrm>
        <a:prstGeom prst="rightBrace">
          <a:avLst>
            <a:gd name="adj1" fmla="val 8333"/>
            <a:gd name="adj2" fmla="val 441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3"/>
  <sheetViews>
    <sheetView topLeftCell="G23" zoomScale="70" zoomScaleNormal="70" workbookViewId="0">
      <selection activeCell="I69" sqref="I69"/>
    </sheetView>
  </sheetViews>
  <sheetFormatPr defaultRowHeight="15" outlineLevelRow="1" x14ac:dyDescent="0.2"/>
  <cols>
    <col min="1" max="1" width="26.44140625" style="2" customWidth="1"/>
    <col min="2" max="2" width="12.88671875" style="2" bestFit="1" customWidth="1"/>
    <col min="3" max="3" width="10.5546875" style="2" customWidth="1"/>
    <col min="4" max="6" width="8.88671875" style="2"/>
    <col min="7" max="7" width="8.109375" style="2" bestFit="1" customWidth="1"/>
    <col min="8" max="8" width="12.33203125" style="2" customWidth="1"/>
    <col min="9" max="9" width="15" style="2" customWidth="1"/>
    <col min="10" max="10" width="8.88671875" style="2"/>
    <col min="11" max="11" width="10.21875" style="2" customWidth="1"/>
    <col min="12" max="12" width="8.77734375" style="2" customWidth="1"/>
    <col min="13" max="13" width="9.5546875" style="2" customWidth="1"/>
    <col min="14" max="16384" width="8.88671875" style="2"/>
  </cols>
  <sheetData>
    <row r="1" spans="1:12" x14ac:dyDescent="0.2">
      <c r="A1" s="1" t="s">
        <v>0</v>
      </c>
    </row>
    <row r="2" spans="1:12" x14ac:dyDescent="0.2">
      <c r="A2" s="1"/>
    </row>
    <row r="3" spans="1:12" x14ac:dyDescent="0.2">
      <c r="A3" s="1"/>
    </row>
    <row r="4" spans="1:12" x14ac:dyDescent="0.2">
      <c r="A4" s="1" t="s">
        <v>104</v>
      </c>
    </row>
    <row r="5" spans="1:12" ht="15.75" thickBot="1" x14ac:dyDescent="0.25">
      <c r="A5" s="1" t="s">
        <v>105</v>
      </c>
    </row>
    <row r="6" spans="1:12" ht="15.75" thickBot="1" x14ac:dyDescent="0.25">
      <c r="A6" s="56" t="s">
        <v>74</v>
      </c>
      <c r="B6" s="57"/>
      <c r="C6" s="58"/>
      <c r="E6" s="23" t="s">
        <v>3</v>
      </c>
      <c r="F6" s="23" t="s">
        <v>103</v>
      </c>
      <c r="G6" s="23" t="s">
        <v>99</v>
      </c>
      <c r="H6" s="23" t="s">
        <v>100</v>
      </c>
      <c r="I6" s="23" t="s">
        <v>101</v>
      </c>
      <c r="J6" s="23" t="s">
        <v>102</v>
      </c>
    </row>
    <row r="7" spans="1:12" x14ac:dyDescent="0.2">
      <c r="A7" s="6" t="s">
        <v>53</v>
      </c>
      <c r="B7" s="7"/>
      <c r="C7" s="8"/>
    </row>
    <row r="8" spans="1:12" x14ac:dyDescent="0.2">
      <c r="A8" s="9" t="s">
        <v>54</v>
      </c>
      <c r="B8" s="10"/>
      <c r="C8" s="11">
        <f>'Cash Budget Worksheet'!C6</f>
        <v>0.1</v>
      </c>
      <c r="E8" s="44">
        <f>'Cash Budget Worksheet'!C21</f>
        <v>120000</v>
      </c>
      <c r="F8" s="44">
        <f>'Cash Budget Worksheet'!D21</f>
        <v>100000</v>
      </c>
      <c r="G8" s="44">
        <f>'Cash Budget Worksheet'!E21</f>
        <v>60000</v>
      </c>
      <c r="H8" s="44">
        <f>'Cash Budget Worksheet'!F21</f>
        <v>60000</v>
      </c>
      <c r="I8" s="44">
        <f>'Cash Budget Worksheet'!G21</f>
        <v>140000</v>
      </c>
      <c r="J8" s="44">
        <f>'Cash Budget Worksheet'!H21</f>
        <v>200000</v>
      </c>
      <c r="K8" s="2" t="s">
        <v>95</v>
      </c>
    </row>
    <row r="9" spans="1:12" x14ac:dyDescent="0.2">
      <c r="A9" s="9" t="s">
        <v>55</v>
      </c>
      <c r="B9" s="10"/>
      <c r="C9" s="15">
        <f>'Cash Budget Worksheet'!C7</f>
        <v>0.5</v>
      </c>
    </row>
    <row r="10" spans="1:12" x14ac:dyDescent="0.2">
      <c r="A10" s="9" t="s">
        <v>56</v>
      </c>
      <c r="B10" s="10"/>
      <c r="C10" s="16">
        <f>'Cash Budget Worksheet'!C8</f>
        <v>0.5</v>
      </c>
      <c r="E10" s="43">
        <f>'Cash Budget Worksheet'!C31</f>
        <v>50000</v>
      </c>
      <c r="F10" s="43">
        <f>'Cash Budget Worksheet'!D31</f>
        <v>50000</v>
      </c>
      <c r="G10" s="43">
        <f>'Cash Budget Worksheet'!E31</f>
        <v>70000</v>
      </c>
      <c r="H10" s="43">
        <f>'Cash Budget Worksheet'!F31</f>
        <v>40000</v>
      </c>
      <c r="I10" s="43">
        <f>'Cash Budget Worksheet'!G31</f>
        <v>30000</v>
      </c>
      <c r="J10" s="43">
        <f>'Cash Budget Worksheet'!H31</f>
        <v>30000</v>
      </c>
      <c r="K10" s="2" t="s">
        <v>12</v>
      </c>
    </row>
    <row r="11" spans="1:12" x14ac:dyDescent="0.2">
      <c r="A11" s="9" t="s">
        <v>57</v>
      </c>
      <c r="B11" s="10"/>
      <c r="C11" s="17"/>
    </row>
    <row r="12" spans="1:12" x14ac:dyDescent="0.2">
      <c r="A12" s="9" t="s">
        <v>54</v>
      </c>
      <c r="B12" s="10"/>
      <c r="C12" s="18">
        <f>'Cash Budget Worksheet'!C10</f>
        <v>0</v>
      </c>
      <c r="L12" s="2" t="s">
        <v>108</v>
      </c>
    </row>
    <row r="13" spans="1:12" x14ac:dyDescent="0.2">
      <c r="A13" s="9" t="s">
        <v>58</v>
      </c>
      <c r="B13" s="10"/>
      <c r="C13" s="18">
        <f>'Cash Budget Worksheet'!C11</f>
        <v>1</v>
      </c>
      <c r="L13" s="2" t="s">
        <v>109</v>
      </c>
    </row>
    <row r="14" spans="1:12" x14ac:dyDescent="0.2">
      <c r="A14" s="9" t="s">
        <v>59</v>
      </c>
      <c r="B14" s="10"/>
      <c r="C14" s="54">
        <f>'Cash Budget Worksheet'!C12</f>
        <v>10000</v>
      </c>
      <c r="L14" s="2" t="s">
        <v>110</v>
      </c>
    </row>
    <row r="15" spans="1:12" x14ac:dyDescent="0.2">
      <c r="A15" s="9" t="s">
        <v>60</v>
      </c>
      <c r="B15" s="10"/>
      <c r="C15" s="54">
        <f>'Cash Budget Worksheet'!C13</f>
        <v>3000</v>
      </c>
      <c r="L15" s="2" t="s">
        <v>110</v>
      </c>
    </row>
    <row r="16" spans="1:12" x14ac:dyDescent="0.2">
      <c r="A16" s="9" t="s">
        <v>61</v>
      </c>
      <c r="B16" s="10"/>
      <c r="C16" s="54">
        <f>'Cash Budget Worksheet'!C14</f>
        <v>80000</v>
      </c>
    </row>
    <row r="17" spans="1:4" x14ac:dyDescent="0.2">
      <c r="A17" s="9" t="s">
        <v>62</v>
      </c>
      <c r="B17" s="10"/>
      <c r="C17" s="54">
        <f>'Cash Budget Worksheet'!C15</f>
        <v>50000</v>
      </c>
    </row>
    <row r="18" spans="1:4" ht="15.75" thickBot="1" x14ac:dyDescent="0.25">
      <c r="A18" s="20" t="s">
        <v>63</v>
      </c>
      <c r="B18" s="21"/>
      <c r="C18" s="55">
        <f>'Cash Budget Worksheet'!C16</f>
        <v>20000</v>
      </c>
    </row>
    <row r="19" spans="1:4" x14ac:dyDescent="0.2">
      <c r="A19" s="46" t="s">
        <v>87</v>
      </c>
      <c r="C19" s="48">
        <v>0.75</v>
      </c>
    </row>
    <row r="20" spans="1:4" x14ac:dyDescent="0.2">
      <c r="A20" s="46" t="s">
        <v>88</v>
      </c>
      <c r="C20" s="47">
        <v>3000</v>
      </c>
    </row>
    <row r="21" spans="1:4" x14ac:dyDescent="0.2">
      <c r="A21" s="46" t="s">
        <v>89</v>
      </c>
      <c r="C21" s="47">
        <v>2000</v>
      </c>
    </row>
    <row r="22" spans="1:4" ht="15.75" thickBot="1" x14ac:dyDescent="0.25">
      <c r="A22" s="51" t="s">
        <v>90</v>
      </c>
      <c r="B22" s="52"/>
      <c r="C22" s="53">
        <v>0.5</v>
      </c>
    </row>
    <row r="23" spans="1:4" x14ac:dyDescent="0.2">
      <c r="A23" s="1"/>
    </row>
    <row r="24" spans="1:4" x14ac:dyDescent="0.2">
      <c r="A24" s="1"/>
    </row>
    <row r="25" spans="1:4" hidden="1" outlineLevel="1" x14ac:dyDescent="0.2">
      <c r="A25" s="1" t="s">
        <v>20</v>
      </c>
    </row>
    <row r="26" spans="1:4" hidden="1" outlineLevel="1" x14ac:dyDescent="0.2">
      <c r="A26" s="1" t="s">
        <v>21</v>
      </c>
    </row>
    <row r="27" spans="1:4" hidden="1" outlineLevel="1" x14ac:dyDescent="0.2"/>
    <row r="28" spans="1:4" hidden="1" outlineLevel="1" x14ac:dyDescent="0.2">
      <c r="A28" s="1" t="s">
        <v>9</v>
      </c>
      <c r="B28" s="49"/>
      <c r="C28" s="28">
        <f>SUM(E8:J8)</f>
        <v>680000</v>
      </c>
      <c r="D28" s="1"/>
    </row>
    <row r="29" spans="1:4" hidden="1" outlineLevel="1" x14ac:dyDescent="0.2">
      <c r="A29" s="30" t="s">
        <v>22</v>
      </c>
      <c r="B29" s="49"/>
      <c r="C29" s="31">
        <f>$C$19*C28</f>
        <v>510000</v>
      </c>
      <c r="D29" s="1"/>
    </row>
    <row r="30" spans="1:4" hidden="1" outlineLevel="1" x14ac:dyDescent="0.2">
      <c r="A30" s="1" t="s">
        <v>23</v>
      </c>
      <c r="B30" s="49"/>
      <c r="C30" s="28">
        <f>C28-C29</f>
        <v>170000</v>
      </c>
    </row>
    <row r="31" spans="1:4" hidden="1" outlineLevel="1" x14ac:dyDescent="0.2">
      <c r="B31" s="49"/>
      <c r="C31" s="49"/>
    </row>
    <row r="32" spans="1:4" hidden="1" outlineLevel="1" x14ac:dyDescent="0.2">
      <c r="A32" s="1" t="s">
        <v>24</v>
      </c>
      <c r="B32" s="49"/>
      <c r="C32" s="49"/>
    </row>
    <row r="33" spans="1:10" hidden="1" outlineLevel="1" x14ac:dyDescent="0.2">
      <c r="A33" s="1" t="s">
        <v>25</v>
      </c>
      <c r="B33" s="28">
        <f>6*$C$14</f>
        <v>60000</v>
      </c>
      <c r="C33" s="49"/>
      <c r="D33" s="1">
        <f>B33/6</f>
        <v>10000</v>
      </c>
      <c r="E33" s="2" t="s">
        <v>106</v>
      </c>
    </row>
    <row r="34" spans="1:10" hidden="1" outlineLevel="1" x14ac:dyDescent="0.2">
      <c r="A34" s="1" t="s">
        <v>26</v>
      </c>
      <c r="B34" s="28">
        <f>6*$C$15</f>
        <v>18000</v>
      </c>
      <c r="C34" s="49"/>
      <c r="D34" s="1">
        <f>B34/6</f>
        <v>3000</v>
      </c>
      <c r="E34" s="2" t="s">
        <v>106</v>
      </c>
    </row>
    <row r="35" spans="1:10" hidden="1" outlineLevel="1" x14ac:dyDescent="0.2">
      <c r="A35" s="1" t="s">
        <v>27</v>
      </c>
      <c r="B35" s="28">
        <f>6*$C$20</f>
        <v>18000</v>
      </c>
      <c r="C35" s="49"/>
      <c r="D35" s="1">
        <f>B35/6</f>
        <v>3000</v>
      </c>
      <c r="E35" s="2" t="s">
        <v>106</v>
      </c>
    </row>
    <row r="36" spans="1:10" hidden="1" outlineLevel="1" x14ac:dyDescent="0.2">
      <c r="A36" s="30" t="s">
        <v>28</v>
      </c>
      <c r="B36" s="31">
        <f>2*$C$21</f>
        <v>4000</v>
      </c>
      <c r="C36" s="49"/>
      <c r="D36" s="1">
        <f>B36/2</f>
        <v>2000</v>
      </c>
      <c r="E36" s="2" t="s">
        <v>106</v>
      </c>
    </row>
    <row r="37" spans="1:10" hidden="1" outlineLevel="1" x14ac:dyDescent="0.2">
      <c r="A37" s="1" t="s">
        <v>29</v>
      </c>
      <c r="B37" s="49"/>
      <c r="C37" s="31">
        <f>SUM(B33:B36)</f>
        <v>100000</v>
      </c>
    </row>
    <row r="38" spans="1:10" hidden="1" outlineLevel="1" x14ac:dyDescent="0.2">
      <c r="A38" s="1" t="s">
        <v>30</v>
      </c>
      <c r="B38" s="49"/>
      <c r="C38" s="28">
        <f>C30-C37</f>
        <v>70000</v>
      </c>
    </row>
    <row r="39" spans="1:10" hidden="1" outlineLevel="1" x14ac:dyDescent="0.2">
      <c r="A39" s="30" t="s">
        <v>31</v>
      </c>
      <c r="B39" s="49"/>
      <c r="C39" s="31">
        <f>$C$22*C38</f>
        <v>35000</v>
      </c>
      <c r="D39" s="1"/>
    </row>
    <row r="40" spans="1:10" hidden="1" outlineLevel="1" x14ac:dyDescent="0.2">
      <c r="A40" s="1" t="s">
        <v>32</v>
      </c>
      <c r="B40" s="49"/>
      <c r="C40" s="28">
        <f>C38-C39</f>
        <v>35000</v>
      </c>
    </row>
    <row r="41" spans="1:10" hidden="1" outlineLevel="1" x14ac:dyDescent="0.2">
      <c r="A41" s="30" t="s">
        <v>33</v>
      </c>
      <c r="B41" s="49"/>
      <c r="C41" s="31">
        <f>$C$18</f>
        <v>20000</v>
      </c>
      <c r="D41" s="1"/>
    </row>
    <row r="42" spans="1:10" hidden="1" outlineLevel="1" x14ac:dyDescent="0.2">
      <c r="A42" s="1" t="s">
        <v>34</v>
      </c>
      <c r="B42" s="49"/>
      <c r="C42" s="28">
        <f>C40-C41</f>
        <v>15000</v>
      </c>
    </row>
    <row r="43" spans="1:10" collapsed="1" x14ac:dyDescent="0.2"/>
    <row r="46" spans="1:10" x14ac:dyDescent="0.2">
      <c r="A46" s="1" t="s">
        <v>0</v>
      </c>
      <c r="D46" s="1" t="s">
        <v>0</v>
      </c>
    </row>
    <row r="47" spans="1:10" x14ac:dyDescent="0.2">
      <c r="A47" s="1" t="s">
        <v>35</v>
      </c>
      <c r="D47" s="1" t="s">
        <v>36</v>
      </c>
      <c r="I47" s="2">
        <f>(I8*0.45)+(J8*0.9)</f>
        <v>243000</v>
      </c>
      <c r="J47" s="2" t="s">
        <v>112</v>
      </c>
    </row>
    <row r="49" spans="1:9" x14ac:dyDescent="0.2">
      <c r="A49" s="1" t="s">
        <v>37</v>
      </c>
      <c r="B49" s="49">
        <v>65000</v>
      </c>
      <c r="D49" s="1" t="s">
        <v>37</v>
      </c>
      <c r="G49" s="28">
        <f>$C$17</f>
        <v>50000</v>
      </c>
      <c r="H49" s="49">
        <v>-1</v>
      </c>
      <c r="I49" s="2" t="s">
        <v>107</v>
      </c>
    </row>
    <row r="50" spans="1:9" x14ac:dyDescent="0.2">
      <c r="A50" s="1" t="s">
        <v>38</v>
      </c>
      <c r="B50" s="49">
        <v>140000</v>
      </c>
      <c r="D50" s="1" t="s">
        <v>38</v>
      </c>
      <c r="G50" s="28">
        <f>(1-C8)*J8+(1-C8)*C10*I8</f>
        <v>243000</v>
      </c>
      <c r="H50" s="49">
        <v>-2</v>
      </c>
      <c r="I50" s="2" t="s">
        <v>111</v>
      </c>
    </row>
    <row r="51" spans="1:9" x14ac:dyDescent="0.2">
      <c r="A51" s="1" t="s">
        <v>39</v>
      </c>
      <c r="B51" s="49">
        <v>180000</v>
      </c>
      <c r="D51" s="1" t="s">
        <v>39</v>
      </c>
      <c r="G51" s="28">
        <f>B51+SUM(E10:J10)+SUM(E10:J10)-C29</f>
        <v>210000</v>
      </c>
      <c r="H51" s="49">
        <v>-3</v>
      </c>
      <c r="I51" s="2" t="s">
        <v>113</v>
      </c>
    </row>
    <row r="52" spans="1:9" x14ac:dyDescent="0.2">
      <c r="H52" s="49"/>
    </row>
    <row r="53" spans="1:9" x14ac:dyDescent="0.2">
      <c r="A53" s="1" t="s">
        <v>40</v>
      </c>
      <c r="B53" s="49">
        <v>300000</v>
      </c>
      <c r="D53" s="1" t="s">
        <v>40</v>
      </c>
      <c r="G53" s="28">
        <f>B53+C16-30000</f>
        <v>350000</v>
      </c>
      <c r="H53" s="49">
        <v>-4</v>
      </c>
      <c r="I53" s="2" t="s">
        <v>114</v>
      </c>
    </row>
    <row r="54" spans="1:9" x14ac:dyDescent="0.2">
      <c r="A54" s="1" t="s">
        <v>41</v>
      </c>
      <c r="B54" s="49">
        <v>-75000</v>
      </c>
      <c r="D54" s="30" t="s">
        <v>41</v>
      </c>
      <c r="E54" s="3"/>
      <c r="F54" s="3"/>
      <c r="G54" s="31">
        <f>B54-B35-B36+30000</f>
        <v>-67000</v>
      </c>
      <c r="H54" s="49">
        <v>-5</v>
      </c>
      <c r="I54" s="2" t="s">
        <v>115</v>
      </c>
    </row>
    <row r="55" spans="1:9" x14ac:dyDescent="0.2">
      <c r="A55" s="1" t="s">
        <v>42</v>
      </c>
      <c r="B55" s="49">
        <f>B53+B54</f>
        <v>225000</v>
      </c>
      <c r="D55" s="1" t="s">
        <v>42</v>
      </c>
      <c r="G55" s="28">
        <f>G53+G54</f>
        <v>283000</v>
      </c>
      <c r="H55" s="49"/>
    </row>
    <row r="56" spans="1:9" x14ac:dyDescent="0.2">
      <c r="A56" s="1" t="s">
        <v>43</v>
      </c>
      <c r="B56" s="49">
        <v>60000</v>
      </c>
      <c r="D56" s="30" t="s">
        <v>43</v>
      </c>
      <c r="E56" s="3"/>
      <c r="F56" s="3"/>
      <c r="G56" s="31">
        <f>B56</f>
        <v>60000</v>
      </c>
      <c r="H56" s="49">
        <v>-6</v>
      </c>
      <c r="I56" s="2" t="s">
        <v>116</v>
      </c>
    </row>
    <row r="57" spans="1:9" x14ac:dyDescent="0.2">
      <c r="H57" s="49"/>
    </row>
    <row r="58" spans="1:9" x14ac:dyDescent="0.2">
      <c r="A58" s="1" t="s">
        <v>44</v>
      </c>
      <c r="B58" s="49">
        <f>SUM(B49:B51,B55:B56)</f>
        <v>670000</v>
      </c>
      <c r="D58" s="1" t="s">
        <v>44</v>
      </c>
      <c r="G58" s="28">
        <f>G56+G55+G51+G49+G50</f>
        <v>846000</v>
      </c>
      <c r="H58" s="49"/>
    </row>
    <row r="59" spans="1:9" x14ac:dyDescent="0.2">
      <c r="B59" s="49"/>
      <c r="G59" s="49"/>
      <c r="H59" s="49"/>
    </row>
    <row r="60" spans="1:9" x14ac:dyDescent="0.2">
      <c r="A60" s="1" t="s">
        <v>45</v>
      </c>
      <c r="B60" s="49">
        <v>60000</v>
      </c>
      <c r="D60" s="1" t="s">
        <v>45</v>
      </c>
      <c r="G60" s="28">
        <f>(1-C12)*J10</f>
        <v>30000</v>
      </c>
      <c r="H60" s="49">
        <v>-7</v>
      </c>
      <c r="I60" s="2" t="s">
        <v>117</v>
      </c>
    </row>
    <row r="61" spans="1:9" x14ac:dyDescent="0.2">
      <c r="A61" s="1" t="s">
        <v>46</v>
      </c>
      <c r="B61" s="49">
        <v>30000</v>
      </c>
      <c r="D61" s="1" t="s">
        <v>46</v>
      </c>
      <c r="G61" s="28">
        <f>C39</f>
        <v>35000</v>
      </c>
      <c r="H61" s="49">
        <v>-8</v>
      </c>
      <c r="I61" s="2" t="s">
        <v>118</v>
      </c>
    </row>
    <row r="62" spans="1:9" x14ac:dyDescent="0.2">
      <c r="A62" s="1" t="s">
        <v>47</v>
      </c>
      <c r="B62" s="49">
        <v>70000</v>
      </c>
      <c r="D62" s="1" t="s">
        <v>47</v>
      </c>
      <c r="G62" s="28">
        <f>B62</f>
        <v>70000</v>
      </c>
      <c r="H62" s="49">
        <v>-9</v>
      </c>
      <c r="I62" s="2" t="s">
        <v>116</v>
      </c>
    </row>
    <row r="63" spans="1:9" x14ac:dyDescent="0.2">
      <c r="H63" s="49"/>
    </row>
    <row r="64" spans="1:9" x14ac:dyDescent="0.2">
      <c r="A64" s="1" t="s">
        <v>48</v>
      </c>
      <c r="B64" s="49">
        <v>150000</v>
      </c>
      <c r="D64" s="1" t="s">
        <v>48</v>
      </c>
      <c r="G64" s="28">
        <f>B64</f>
        <v>150000</v>
      </c>
      <c r="H64" s="49">
        <v>-11</v>
      </c>
      <c r="I64" s="2" t="s">
        <v>116</v>
      </c>
    </row>
    <row r="65" spans="1:9" x14ac:dyDescent="0.2">
      <c r="A65" s="1" t="s">
        <v>49</v>
      </c>
      <c r="B65" s="49">
        <v>360000</v>
      </c>
      <c r="D65" s="1" t="s">
        <v>49</v>
      </c>
      <c r="G65" s="28">
        <f>B65+C42</f>
        <v>375000</v>
      </c>
      <c r="H65" s="49">
        <v>-12</v>
      </c>
      <c r="I65" s="2" t="s">
        <v>119</v>
      </c>
    </row>
    <row r="66" spans="1:9" x14ac:dyDescent="0.2">
      <c r="D66" s="3"/>
      <c r="E66" s="3"/>
      <c r="F66" s="3"/>
      <c r="G66" s="3"/>
      <c r="H66" s="49"/>
    </row>
    <row r="67" spans="1:9" x14ac:dyDescent="0.2">
      <c r="A67" s="1" t="s">
        <v>50</v>
      </c>
      <c r="B67" s="49">
        <f>SUM(B60:B65)</f>
        <v>670000</v>
      </c>
      <c r="D67" s="1" t="s">
        <v>50</v>
      </c>
      <c r="G67" s="28">
        <f>SUM(G60:G66)</f>
        <v>660000</v>
      </c>
      <c r="H67" s="49"/>
    </row>
    <row r="68" spans="1:9" ht="15.75" x14ac:dyDescent="0.25">
      <c r="D68" s="50" t="s">
        <v>51</v>
      </c>
      <c r="G68" s="28">
        <f>G58-G67</f>
        <v>186000</v>
      </c>
      <c r="H68" s="49">
        <v>-13</v>
      </c>
      <c r="I68" s="2" t="s">
        <v>120</v>
      </c>
    </row>
    <row r="69" spans="1:9" x14ac:dyDescent="0.2">
      <c r="D69" s="1" t="s">
        <v>50</v>
      </c>
      <c r="G69" s="28">
        <f>G67+G68</f>
        <v>846000</v>
      </c>
      <c r="H69" s="2" t="s">
        <v>121</v>
      </c>
    </row>
    <row r="72" spans="1:9" x14ac:dyDescent="0.2">
      <c r="A72" s="1"/>
    </row>
    <row r="73" spans="1:9" x14ac:dyDescent="0.2">
      <c r="A73" s="1"/>
    </row>
    <row r="75" spans="1:9" x14ac:dyDescent="0.2">
      <c r="A75" s="1"/>
    </row>
    <row r="76" spans="1:9" x14ac:dyDescent="0.2">
      <c r="A76" s="1"/>
    </row>
    <row r="78" spans="1:9" x14ac:dyDescent="0.2">
      <c r="A78" s="1"/>
    </row>
    <row r="79" spans="1:9" x14ac:dyDescent="0.2">
      <c r="A79" s="1"/>
    </row>
    <row r="81" spans="1:1" x14ac:dyDescent="0.2">
      <c r="A81" s="1"/>
    </row>
    <row r="83" spans="1:1" x14ac:dyDescent="0.2">
      <c r="A83" s="1"/>
    </row>
    <row r="84" spans="1:1" x14ac:dyDescent="0.2">
      <c r="A84" s="1"/>
    </row>
    <row r="86" spans="1:1" x14ac:dyDescent="0.2">
      <c r="A86" s="1"/>
    </row>
    <row r="88" spans="1:1" x14ac:dyDescent="0.2">
      <c r="A88" s="1"/>
    </row>
    <row r="90" spans="1:1" x14ac:dyDescent="0.2">
      <c r="A90" s="1"/>
    </row>
    <row r="92" spans="1:1" x14ac:dyDescent="0.2">
      <c r="A92" s="1"/>
    </row>
    <row r="94" spans="1:1" x14ac:dyDescent="0.2">
      <c r="A94" s="1"/>
    </row>
    <row r="95" spans="1:1" x14ac:dyDescent="0.2">
      <c r="A95" s="1"/>
    </row>
    <row r="97" spans="1:1" x14ac:dyDescent="0.2">
      <c r="A97" s="1"/>
    </row>
    <row r="99" spans="1:1" x14ac:dyDescent="0.2">
      <c r="A99" s="1"/>
    </row>
    <row r="101" spans="1:1" x14ac:dyDescent="0.2">
      <c r="A101" s="1"/>
    </row>
    <row r="103" spans="1:1" x14ac:dyDescent="0.2">
      <c r="A103" s="1"/>
    </row>
  </sheetData>
  <mergeCells count="1">
    <mergeCell ref="A6:C6"/>
  </mergeCells>
  <phoneticPr fontId="4" type="noConversion"/>
  <pageMargins left="0.75" right="0.75" top="1" bottom="1" header="0.5" footer="0.5"/>
  <pageSetup scale="84" orientation="portrait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>
    <pageSetUpPr fitToPage="1"/>
  </sheetPr>
  <dimension ref="A1:O63"/>
  <sheetViews>
    <sheetView tabSelected="1" topLeftCell="A13" zoomScale="70" zoomScaleNormal="70" workbookViewId="0">
      <selection activeCell="C41" sqref="C41"/>
    </sheetView>
  </sheetViews>
  <sheetFormatPr defaultColWidth="12.6640625" defaultRowHeight="15" x14ac:dyDescent="0.2"/>
  <cols>
    <col min="1" max="1" width="29.77734375" style="2" customWidth="1"/>
    <col min="2" max="2" width="2" style="2" customWidth="1"/>
    <col min="3" max="8" width="15.77734375" style="2" customWidth="1"/>
    <col min="9" max="9" width="12.6640625" style="2" customWidth="1"/>
    <col min="10" max="10" width="7.109375" style="2" customWidth="1"/>
    <col min="11" max="11" width="8.77734375" style="2" customWidth="1"/>
    <col min="12" max="16384" width="12.6640625" style="2"/>
  </cols>
  <sheetData>
    <row r="1" spans="1:15" x14ac:dyDescent="0.2">
      <c r="A1" s="1" t="s">
        <v>0</v>
      </c>
      <c r="B1" s="1"/>
      <c r="F1" s="2" t="s">
        <v>70</v>
      </c>
      <c r="G1" s="3"/>
      <c r="H1" s="3"/>
      <c r="K1" s="2" t="s">
        <v>80</v>
      </c>
    </row>
    <row r="2" spans="1:15" x14ac:dyDescent="0.2">
      <c r="A2" s="1" t="s">
        <v>1</v>
      </c>
      <c r="B2" s="1"/>
      <c r="F2" s="2" t="s">
        <v>71</v>
      </c>
      <c r="G2" s="4"/>
      <c r="H2" s="4"/>
    </row>
    <row r="3" spans="1:15" ht="15.75" thickBot="1" x14ac:dyDescent="0.25">
      <c r="A3" s="1"/>
      <c r="B3" s="1"/>
      <c r="G3" s="5"/>
      <c r="H3" s="5"/>
    </row>
    <row r="4" spans="1:15" ht="15.75" thickBot="1" x14ac:dyDescent="0.25">
      <c r="A4" s="56" t="s">
        <v>74</v>
      </c>
      <c r="B4" s="57"/>
      <c r="C4" s="58"/>
    </row>
    <row r="5" spans="1:15" x14ac:dyDescent="0.2">
      <c r="A5" s="6" t="s">
        <v>53</v>
      </c>
      <c r="B5" s="7"/>
      <c r="C5" s="8"/>
      <c r="D5" s="2" t="s">
        <v>72</v>
      </c>
      <c r="E5" s="2" t="s">
        <v>73</v>
      </c>
      <c r="L5" s="59" t="s">
        <v>81</v>
      </c>
      <c r="M5" s="59"/>
      <c r="N5" s="59"/>
      <c r="O5" s="59"/>
    </row>
    <row r="6" spans="1:15" x14ac:dyDescent="0.2">
      <c r="A6" s="9" t="s">
        <v>54</v>
      </c>
      <c r="B6" s="10"/>
      <c r="C6" s="11">
        <v>0.1</v>
      </c>
      <c r="E6" s="2" t="s">
        <v>78</v>
      </c>
      <c r="K6" s="38">
        <f>H57</f>
        <v>0</v>
      </c>
      <c r="L6" s="12">
        <v>0.05</v>
      </c>
      <c r="M6" s="13">
        <v>0.1</v>
      </c>
      <c r="N6" s="13">
        <v>0.15</v>
      </c>
      <c r="O6" s="14">
        <v>0.2</v>
      </c>
    </row>
    <row r="7" spans="1:15" ht="15" customHeight="1" x14ac:dyDescent="0.2">
      <c r="A7" s="9" t="s">
        <v>55</v>
      </c>
      <c r="B7" s="10"/>
      <c r="C7" s="15">
        <v>0.5</v>
      </c>
      <c r="E7" s="2" t="s">
        <v>96</v>
      </c>
      <c r="J7" s="60" t="s">
        <v>82</v>
      </c>
      <c r="K7" s="35">
        <v>0.3</v>
      </c>
      <c r="L7" s="39"/>
      <c r="M7" s="39"/>
      <c r="N7" s="39"/>
      <c r="O7" s="39"/>
    </row>
    <row r="8" spans="1:15" ht="15" customHeight="1" x14ac:dyDescent="0.2">
      <c r="A8" s="9" t="s">
        <v>56</v>
      </c>
      <c r="B8" s="10"/>
      <c r="C8" s="16">
        <f>(1-C7)</f>
        <v>0.5</v>
      </c>
      <c r="E8" s="2" t="s">
        <v>75</v>
      </c>
      <c r="J8" s="60"/>
      <c r="K8" s="36">
        <v>0.4</v>
      </c>
      <c r="L8" s="39"/>
      <c r="M8" s="39"/>
      <c r="N8" s="39"/>
      <c r="O8" s="39"/>
    </row>
    <row r="9" spans="1:15" x14ac:dyDescent="0.2">
      <c r="A9" s="9" t="s">
        <v>57</v>
      </c>
      <c r="B9" s="10"/>
      <c r="C9" s="17"/>
      <c r="E9" s="2" t="s">
        <v>97</v>
      </c>
      <c r="J9" s="60"/>
      <c r="K9" s="36">
        <v>0.5</v>
      </c>
      <c r="L9" s="39"/>
      <c r="M9" s="39"/>
      <c r="N9" s="39"/>
      <c r="O9" s="39"/>
    </row>
    <row r="10" spans="1:15" x14ac:dyDescent="0.2">
      <c r="A10" s="9" t="s">
        <v>54</v>
      </c>
      <c r="B10" s="10"/>
      <c r="C10" s="18">
        <v>0</v>
      </c>
      <c r="E10" s="2" t="s">
        <v>76</v>
      </c>
      <c r="J10" s="60"/>
      <c r="K10" s="36">
        <v>0.6</v>
      </c>
      <c r="L10" s="39"/>
      <c r="M10" s="39"/>
      <c r="N10" s="39"/>
      <c r="O10" s="39"/>
    </row>
    <row r="11" spans="1:15" x14ac:dyDescent="0.2">
      <c r="A11" s="9" t="s">
        <v>58</v>
      </c>
      <c r="B11" s="10"/>
      <c r="C11" s="18">
        <f>(1-C10)</f>
        <v>1</v>
      </c>
      <c r="E11" s="2" t="s">
        <v>77</v>
      </c>
      <c r="J11" s="60"/>
      <c r="K11" s="37">
        <v>0.7</v>
      </c>
      <c r="L11" s="39"/>
      <c r="M11" s="39"/>
      <c r="N11" s="39"/>
      <c r="O11" s="39"/>
    </row>
    <row r="12" spans="1:15" x14ac:dyDescent="0.2">
      <c r="A12" s="9" t="s">
        <v>59</v>
      </c>
      <c r="B12" s="10"/>
      <c r="C12" s="19">
        <v>10000</v>
      </c>
    </row>
    <row r="13" spans="1:15" x14ac:dyDescent="0.2">
      <c r="A13" s="9" t="s">
        <v>60</v>
      </c>
      <c r="B13" s="10"/>
      <c r="C13" s="19">
        <v>3000</v>
      </c>
      <c r="E13" s="2" t="s">
        <v>98</v>
      </c>
    </row>
    <row r="14" spans="1:15" x14ac:dyDescent="0.2">
      <c r="A14" s="9" t="s">
        <v>61</v>
      </c>
      <c r="B14" s="10"/>
      <c r="C14" s="19">
        <v>80000</v>
      </c>
      <c r="K14" s="2" t="s">
        <v>83</v>
      </c>
    </row>
    <row r="15" spans="1:15" x14ac:dyDescent="0.2">
      <c r="A15" s="9" t="s">
        <v>62</v>
      </c>
      <c r="B15" s="10"/>
      <c r="C15" s="19">
        <v>50000</v>
      </c>
      <c r="K15" s="2" t="s">
        <v>84</v>
      </c>
    </row>
    <row r="16" spans="1:15" ht="15.75" thickBot="1" x14ac:dyDescent="0.25">
      <c r="A16" s="20" t="s">
        <v>63</v>
      </c>
      <c r="B16" s="21"/>
      <c r="C16" s="22">
        <v>20000</v>
      </c>
    </row>
    <row r="17" spans="1:10" x14ac:dyDescent="0.2">
      <c r="A17" s="1" t="s">
        <v>129</v>
      </c>
      <c r="B17" s="1"/>
      <c r="C17" s="61">
        <v>0.5</v>
      </c>
    </row>
    <row r="19" spans="1:10" x14ac:dyDescent="0.2">
      <c r="A19" s="1" t="s">
        <v>2</v>
      </c>
      <c r="B19" s="1"/>
      <c r="C19" s="23" t="s">
        <v>3</v>
      </c>
      <c r="D19" s="23" t="s">
        <v>4</v>
      </c>
      <c r="E19" s="23" t="s">
        <v>5</v>
      </c>
      <c r="F19" s="23" t="s">
        <v>6</v>
      </c>
      <c r="G19" s="23" t="s">
        <v>7</v>
      </c>
      <c r="H19" s="23" t="s">
        <v>8</v>
      </c>
    </row>
    <row r="21" spans="1:10" x14ac:dyDescent="0.2">
      <c r="A21" s="24" t="s">
        <v>9</v>
      </c>
      <c r="B21" s="3"/>
      <c r="C21" s="44">
        <v>120000</v>
      </c>
      <c r="D21" s="44">
        <v>100000</v>
      </c>
      <c r="E21" s="45">
        <v>60000</v>
      </c>
      <c r="F21" s="43">
        <v>60000</v>
      </c>
      <c r="G21" s="43">
        <v>140000</v>
      </c>
      <c r="H21" s="43">
        <v>200000</v>
      </c>
    </row>
    <row r="22" spans="1:10" x14ac:dyDescent="0.2">
      <c r="A22" s="25"/>
      <c r="B22" s="40"/>
      <c r="C22" s="25"/>
      <c r="D22" s="25"/>
      <c r="E22" s="25"/>
      <c r="F22" s="25"/>
      <c r="G22" s="25"/>
      <c r="H22" s="25"/>
    </row>
    <row r="23" spans="1:10" x14ac:dyDescent="0.2">
      <c r="A23" s="1" t="s">
        <v>10</v>
      </c>
      <c r="B23" s="1"/>
      <c r="C23" s="26"/>
      <c r="D23" s="26"/>
      <c r="E23" s="26"/>
      <c r="F23" s="26"/>
      <c r="G23" s="26"/>
      <c r="H23" s="26"/>
    </row>
    <row r="24" spans="1:10" x14ac:dyDescent="0.2">
      <c r="A24" s="1"/>
      <c r="B24" s="1"/>
      <c r="C24" s="26"/>
      <c r="D24" s="26"/>
      <c r="E24" s="26"/>
      <c r="F24" s="26"/>
      <c r="G24" s="26"/>
      <c r="H24" s="26"/>
    </row>
    <row r="25" spans="1:10" x14ac:dyDescent="0.2">
      <c r="A25" s="27" t="s">
        <v>127</v>
      </c>
      <c r="C25" s="28">
        <f>C21*$C$6</f>
        <v>12000</v>
      </c>
      <c r="D25" s="28">
        <f>D21*$C$6</f>
        <v>10000</v>
      </c>
      <c r="E25" s="28">
        <f t="shared" ref="E25:H25" si="0">E21*$C$6</f>
        <v>6000</v>
      </c>
      <c r="F25" s="28">
        <f t="shared" si="0"/>
        <v>6000</v>
      </c>
      <c r="G25" s="28">
        <f t="shared" si="0"/>
        <v>14000</v>
      </c>
      <c r="H25" s="28">
        <f t="shared" si="0"/>
        <v>20000</v>
      </c>
      <c r="J25" s="2" t="s">
        <v>92</v>
      </c>
    </row>
    <row r="26" spans="1:10" x14ac:dyDescent="0.2">
      <c r="A26" s="27" t="s">
        <v>125</v>
      </c>
      <c r="C26" s="41">
        <v>50000</v>
      </c>
      <c r="D26" s="29">
        <f>$C$7*C21</f>
        <v>60000</v>
      </c>
      <c r="E26" s="29">
        <f t="shared" ref="E26:H26" si="1">$C$7*D21</f>
        <v>50000</v>
      </c>
      <c r="F26" s="29">
        <f t="shared" si="1"/>
        <v>30000</v>
      </c>
      <c r="G26" s="29">
        <f t="shared" si="1"/>
        <v>30000</v>
      </c>
      <c r="H26" s="29">
        <f t="shared" si="1"/>
        <v>70000</v>
      </c>
    </row>
    <row r="27" spans="1:10" x14ac:dyDescent="0.2">
      <c r="A27" s="27" t="s">
        <v>126</v>
      </c>
      <c r="C27" s="41">
        <v>40000</v>
      </c>
      <c r="D27" s="41">
        <v>50000</v>
      </c>
      <c r="E27" s="29">
        <f>C21*$C$8</f>
        <v>60000</v>
      </c>
      <c r="F27" s="29">
        <f t="shared" ref="F27:H27" si="2">D21*$C$8</f>
        <v>50000</v>
      </c>
      <c r="G27" s="29">
        <f t="shared" si="2"/>
        <v>30000</v>
      </c>
      <c r="H27" s="29">
        <f t="shared" si="2"/>
        <v>30000</v>
      </c>
    </row>
    <row r="29" spans="1:10" x14ac:dyDescent="0.2">
      <c r="A29" s="1" t="s">
        <v>11</v>
      </c>
      <c r="C29" s="28">
        <f t="shared" ref="C29:H29" si="3">SUM(C25:C27)</f>
        <v>102000</v>
      </c>
      <c r="D29" s="28">
        <f t="shared" si="3"/>
        <v>120000</v>
      </c>
      <c r="E29" s="28">
        <f t="shared" si="3"/>
        <v>116000</v>
      </c>
      <c r="F29" s="28">
        <f t="shared" si="3"/>
        <v>86000</v>
      </c>
      <c r="G29" s="28">
        <f t="shared" si="3"/>
        <v>74000</v>
      </c>
      <c r="H29" s="28">
        <f t="shared" si="3"/>
        <v>120000</v>
      </c>
    </row>
    <row r="30" spans="1:10" x14ac:dyDescent="0.2">
      <c r="C30" s="26"/>
      <c r="D30" s="26"/>
      <c r="E30" s="26"/>
      <c r="F30" s="26"/>
      <c r="G30" s="26"/>
      <c r="H30" s="26"/>
    </row>
    <row r="31" spans="1:10" x14ac:dyDescent="0.2">
      <c r="A31" s="24" t="s">
        <v>128</v>
      </c>
      <c r="C31" s="43">
        <v>50000</v>
      </c>
      <c r="D31" s="43">
        <v>50000</v>
      </c>
      <c r="E31" s="43">
        <v>70000</v>
      </c>
      <c r="F31" s="43">
        <v>40000</v>
      </c>
      <c r="G31" s="43">
        <v>30000</v>
      </c>
      <c r="H31" s="43">
        <v>30000</v>
      </c>
    </row>
    <row r="32" spans="1:10" x14ac:dyDescent="0.2">
      <c r="A32" s="25"/>
      <c r="C32" s="25"/>
      <c r="D32" s="25"/>
      <c r="E32" s="25"/>
      <c r="F32" s="25"/>
      <c r="G32" s="25"/>
      <c r="H32" s="25"/>
    </row>
    <row r="33" spans="1:10" x14ac:dyDescent="0.2">
      <c r="A33" s="1" t="s">
        <v>13</v>
      </c>
      <c r="C33" s="26"/>
      <c r="D33" s="26"/>
      <c r="E33" s="26"/>
      <c r="F33" s="26"/>
      <c r="G33" s="26"/>
      <c r="H33" s="26"/>
    </row>
    <row r="34" spans="1:10" x14ac:dyDescent="0.2">
      <c r="A34" s="1"/>
      <c r="C34" s="26"/>
      <c r="D34" s="26"/>
      <c r="E34" s="26"/>
      <c r="F34" s="26"/>
      <c r="G34" s="26"/>
      <c r="H34" s="26"/>
    </row>
    <row r="35" spans="1:10" x14ac:dyDescent="0.2">
      <c r="A35" s="27" t="s">
        <v>85</v>
      </c>
      <c r="C35" s="28"/>
      <c r="D35" s="28"/>
      <c r="E35" s="28"/>
      <c r="F35" s="28"/>
      <c r="G35" s="28"/>
      <c r="H35" s="28"/>
    </row>
    <row r="36" spans="1:10" x14ac:dyDescent="0.2">
      <c r="A36" s="27" t="s">
        <v>86</v>
      </c>
      <c r="C36" s="42">
        <v>60000</v>
      </c>
      <c r="D36" s="28">
        <f>C31</f>
        <v>50000</v>
      </c>
      <c r="E36" s="28">
        <f t="shared" ref="E36:H36" si="4">D31</f>
        <v>50000</v>
      </c>
      <c r="F36" s="28">
        <f t="shared" si="4"/>
        <v>70000</v>
      </c>
      <c r="G36" s="28">
        <f t="shared" si="4"/>
        <v>40000</v>
      </c>
      <c r="H36" s="28">
        <f t="shared" si="4"/>
        <v>30000</v>
      </c>
    </row>
    <row r="37" spans="1:10" x14ac:dyDescent="0.2">
      <c r="A37" s="27" t="s">
        <v>64</v>
      </c>
      <c r="C37" s="28">
        <f>C31</f>
        <v>50000</v>
      </c>
      <c r="D37" s="28">
        <f t="shared" ref="D37:H37" si="5">D31</f>
        <v>50000</v>
      </c>
      <c r="E37" s="28">
        <f t="shared" si="5"/>
        <v>70000</v>
      </c>
      <c r="F37" s="28">
        <f t="shared" si="5"/>
        <v>40000</v>
      </c>
      <c r="G37" s="28">
        <f t="shared" si="5"/>
        <v>30000</v>
      </c>
      <c r="H37" s="28">
        <f t="shared" si="5"/>
        <v>30000</v>
      </c>
    </row>
    <row r="38" spans="1:10" x14ac:dyDescent="0.2">
      <c r="A38" s="27" t="s">
        <v>67</v>
      </c>
      <c r="C38" s="28">
        <f>$C$12</f>
        <v>10000</v>
      </c>
      <c r="D38" s="28">
        <f t="shared" ref="D38:H38" si="6">$C$12</f>
        <v>10000</v>
      </c>
      <c r="E38" s="28">
        <f t="shared" si="6"/>
        <v>10000</v>
      </c>
      <c r="F38" s="28">
        <f t="shared" si="6"/>
        <v>10000</v>
      </c>
      <c r="G38" s="28">
        <f t="shared" si="6"/>
        <v>10000</v>
      </c>
      <c r="H38" s="28">
        <f t="shared" si="6"/>
        <v>10000</v>
      </c>
    </row>
    <row r="39" spans="1:10" x14ac:dyDescent="0.2">
      <c r="A39" s="27" t="s">
        <v>68</v>
      </c>
      <c r="C39" s="28">
        <f>$C$13</f>
        <v>3000</v>
      </c>
      <c r="D39" s="28">
        <f t="shared" ref="D39:H39" si="7">$C$13</f>
        <v>3000</v>
      </c>
      <c r="E39" s="28">
        <f t="shared" si="7"/>
        <v>3000</v>
      </c>
      <c r="F39" s="28">
        <f t="shared" si="7"/>
        <v>3000</v>
      </c>
      <c r="G39" s="28">
        <f t="shared" si="7"/>
        <v>3000</v>
      </c>
      <c r="H39" s="28">
        <f t="shared" si="7"/>
        <v>3000</v>
      </c>
      <c r="J39" s="2" t="s">
        <v>91</v>
      </c>
    </row>
    <row r="40" spans="1:10" x14ac:dyDescent="0.2">
      <c r="A40" s="27" t="s">
        <v>65</v>
      </c>
      <c r="C40" s="28">
        <f>C21*$C$17</f>
        <v>60000</v>
      </c>
      <c r="D40" s="28">
        <f t="shared" ref="D40:H40" si="8">D21*$C$17</f>
        <v>50000</v>
      </c>
      <c r="E40" s="28">
        <f t="shared" si="8"/>
        <v>30000</v>
      </c>
      <c r="F40" s="28">
        <f t="shared" si="8"/>
        <v>30000</v>
      </c>
      <c r="G40" s="28">
        <f t="shared" si="8"/>
        <v>70000</v>
      </c>
      <c r="H40" s="28">
        <f t="shared" si="8"/>
        <v>100000</v>
      </c>
    </row>
    <row r="41" spans="1:10" x14ac:dyDescent="0.2">
      <c r="A41" s="27" t="s">
        <v>69</v>
      </c>
      <c r="C41" s="28"/>
      <c r="D41" s="28"/>
      <c r="E41" s="28"/>
      <c r="F41" s="28"/>
      <c r="G41" s="28"/>
      <c r="H41" s="28"/>
    </row>
    <row r="42" spans="1:10" x14ac:dyDescent="0.2">
      <c r="A42" s="27" t="s">
        <v>66</v>
      </c>
      <c r="C42" s="28"/>
      <c r="D42" s="28"/>
      <c r="E42" s="28"/>
      <c r="F42" s="28"/>
      <c r="G42" s="28"/>
      <c r="H42" s="28"/>
    </row>
    <row r="43" spans="1:10" x14ac:dyDescent="0.2">
      <c r="C43" s="26"/>
      <c r="D43" s="26"/>
      <c r="E43" s="26"/>
      <c r="F43" s="26"/>
      <c r="G43" s="26"/>
      <c r="H43" s="26"/>
    </row>
    <row r="44" spans="1:10" x14ac:dyDescent="0.2">
      <c r="A44" s="30" t="s">
        <v>14</v>
      </c>
      <c r="C44" s="31">
        <f t="shared" ref="C44:H44" si="9">SUM(C35:C42)</f>
        <v>183000</v>
      </c>
      <c r="D44" s="31">
        <f t="shared" si="9"/>
        <v>163000</v>
      </c>
      <c r="E44" s="31">
        <f t="shared" si="9"/>
        <v>163000</v>
      </c>
      <c r="F44" s="31">
        <f t="shared" si="9"/>
        <v>153000</v>
      </c>
      <c r="G44" s="31">
        <f t="shared" si="9"/>
        <v>153000</v>
      </c>
      <c r="H44" s="31">
        <f t="shared" si="9"/>
        <v>173000</v>
      </c>
    </row>
    <row r="45" spans="1:10" x14ac:dyDescent="0.2">
      <c r="A45" s="32"/>
      <c r="C45" s="33"/>
      <c r="D45" s="33"/>
      <c r="E45" s="33"/>
      <c r="F45" s="33"/>
      <c r="G45" s="33"/>
      <c r="H45" s="33"/>
    </row>
    <row r="46" spans="1:10" x14ac:dyDescent="0.2">
      <c r="A46" s="1" t="s">
        <v>15</v>
      </c>
      <c r="C46" s="28"/>
      <c r="D46" s="28"/>
      <c r="E46" s="28"/>
      <c r="F46" s="28"/>
      <c r="G46" s="28"/>
      <c r="H46" s="28"/>
    </row>
    <row r="47" spans="1:10" x14ac:dyDescent="0.2">
      <c r="C47" s="26"/>
      <c r="D47" s="26"/>
      <c r="E47" s="26"/>
      <c r="F47" s="26"/>
      <c r="G47" s="26"/>
      <c r="H47" s="26"/>
    </row>
    <row r="48" spans="1:10" x14ac:dyDescent="0.2">
      <c r="A48" s="1" t="s">
        <v>16</v>
      </c>
      <c r="C48" s="28"/>
      <c r="D48" s="28"/>
      <c r="E48" s="28"/>
      <c r="F48" s="28"/>
      <c r="G48" s="28"/>
      <c r="H48" s="28"/>
    </row>
    <row r="49" spans="1:10" x14ac:dyDescent="0.2">
      <c r="A49" s="1"/>
      <c r="C49" s="34"/>
      <c r="D49" s="34"/>
      <c r="E49" s="34"/>
      <c r="F49" s="34"/>
      <c r="G49" s="34"/>
      <c r="H49" s="34"/>
    </row>
    <row r="50" spans="1:10" x14ac:dyDescent="0.2">
      <c r="A50" s="1" t="s">
        <v>17</v>
      </c>
      <c r="C50" s="34"/>
      <c r="D50" s="34"/>
      <c r="E50" s="34"/>
      <c r="F50" s="34"/>
      <c r="G50" s="34"/>
      <c r="H50" s="34"/>
      <c r="J50" s="2" t="s">
        <v>93</v>
      </c>
    </row>
    <row r="51" spans="1:10" x14ac:dyDescent="0.2">
      <c r="A51" s="1" t="s">
        <v>18</v>
      </c>
      <c r="C51" s="28"/>
      <c r="D51" s="28"/>
      <c r="E51" s="28"/>
      <c r="F51" s="28"/>
      <c r="G51" s="28"/>
      <c r="H51" s="28"/>
    </row>
    <row r="52" spans="1:10" x14ac:dyDescent="0.2">
      <c r="C52" s="26"/>
      <c r="D52" s="26"/>
      <c r="E52" s="26"/>
      <c r="F52" s="26"/>
      <c r="G52" s="26"/>
      <c r="H52" s="26"/>
      <c r="J52" s="2" t="s">
        <v>123</v>
      </c>
    </row>
    <row r="53" spans="1:10" x14ac:dyDescent="0.2">
      <c r="A53" s="1" t="s">
        <v>79</v>
      </c>
      <c r="C53" s="28"/>
      <c r="D53" s="28"/>
      <c r="E53" s="28"/>
      <c r="F53" s="28"/>
      <c r="G53" s="28"/>
      <c r="H53" s="28"/>
      <c r="J53" s="2" t="s">
        <v>124</v>
      </c>
    </row>
    <row r="54" spans="1:10" x14ac:dyDescent="0.2">
      <c r="C54" s="26"/>
      <c r="D54" s="26"/>
      <c r="E54" s="26"/>
      <c r="F54" s="26"/>
      <c r="G54" s="26"/>
      <c r="H54" s="26"/>
    </row>
    <row r="55" spans="1:10" x14ac:dyDescent="0.2">
      <c r="A55" s="1" t="s">
        <v>19</v>
      </c>
      <c r="C55" s="28"/>
      <c r="D55" s="28"/>
      <c r="E55" s="28"/>
      <c r="F55" s="28"/>
      <c r="G55" s="28"/>
      <c r="H55" s="28"/>
    </row>
    <row r="56" spans="1:10" x14ac:dyDescent="0.2">
      <c r="C56" s="26"/>
      <c r="D56" s="26"/>
      <c r="E56" s="26"/>
      <c r="F56" s="26"/>
      <c r="G56" s="26"/>
      <c r="H56" s="26"/>
    </row>
    <row r="57" spans="1:10" x14ac:dyDescent="0.2">
      <c r="A57" s="1" t="s">
        <v>94</v>
      </c>
      <c r="C57" s="28"/>
      <c r="D57" s="28"/>
      <c r="E57" s="28"/>
      <c r="F57" s="28"/>
      <c r="G57" s="28"/>
      <c r="H57" s="28"/>
      <c r="I57" s="2" t="s">
        <v>52</v>
      </c>
    </row>
    <row r="58" spans="1:10" x14ac:dyDescent="0.2">
      <c r="H58" s="2" t="s">
        <v>122</v>
      </c>
      <c r="I58" s="2">
        <v>160600</v>
      </c>
    </row>
    <row r="60" spans="1:10" x14ac:dyDescent="0.2">
      <c r="A60" s="1"/>
      <c r="B60" s="1"/>
    </row>
    <row r="61" spans="1:10" x14ac:dyDescent="0.2">
      <c r="A61" s="1"/>
      <c r="B61" s="1"/>
    </row>
    <row r="63" spans="1:10" x14ac:dyDescent="0.2">
      <c r="A63" s="1"/>
      <c r="B63" s="1"/>
    </row>
  </sheetData>
  <mergeCells count="3">
    <mergeCell ref="A4:C4"/>
    <mergeCell ref="L5:O5"/>
    <mergeCell ref="J7:J11"/>
  </mergeCells>
  <phoneticPr fontId="4" type="noConversion"/>
  <conditionalFormatting sqref="L7:O11">
    <cfRule type="cellIs" dxfId="0" priority="1" stopIfTrue="1" operator="equal">
      <formula>$K$6</formula>
    </cfRule>
  </conditionalFormatting>
  <printOptions headings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ProForma Worksheet</vt:lpstr>
      <vt:lpstr>Cash Budget Worksheet</vt:lpstr>
      <vt:lpstr>'Cash Budget Worksheet'!Print_Area</vt:lpstr>
      <vt:lpstr>'Cash Budget Worksheet'!Print_Area_MI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A. Stephens</dc:creator>
  <cp:lastModifiedBy>ChRiS</cp:lastModifiedBy>
  <cp:lastPrinted>2002-08-26T14:16:24Z</cp:lastPrinted>
  <dcterms:created xsi:type="dcterms:W3CDTF">2002-06-25T16:03:26Z</dcterms:created>
  <dcterms:modified xsi:type="dcterms:W3CDTF">2017-05-26T17:53:54Z</dcterms:modified>
</cp:coreProperties>
</file>